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D:\ZUS\výběrové řízení\firmy\Oprava střechy spojovací krček\položkový rozpočet\"/>
    </mc:Choice>
  </mc:AlternateContent>
  <bookViews>
    <workbookView xWindow="0" yWindow="0" windowWidth="23040" windowHeight="8904" firstSheet="1" activeTab="1"/>
  </bookViews>
  <sheets>
    <sheet name="Rekapitulace stavby" sheetId="1" state="veryHidden" r:id="rId1"/>
    <sheet name="STR1 - skladba1" sheetId="2" r:id="rId2"/>
  </sheets>
  <definedNames>
    <definedName name="_xlnm._FilterDatabase" localSheetId="1" hidden="1">'STR1 - skladba1'!$C$118:$K$141</definedName>
    <definedName name="_xlnm.Print_Titles" localSheetId="0">'Rekapitulace stavby'!$92:$92</definedName>
    <definedName name="_xlnm.Print_Titles" localSheetId="1">'STR1 - skladba1'!$118:$118</definedName>
    <definedName name="_xlnm.Print_Area" localSheetId="0">'Rekapitulace stavby'!$D$4:$AO$76,'Rekapitulace stavby'!$C$82:$AQ$96</definedName>
    <definedName name="_xlnm.Print_Area" localSheetId="1">'STR1 - skladba1'!$C$4:$J$76,'STR1 - skladba1'!$C$82:$J$102,'STR1 - skladba1'!$C$108:$J$141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T124" i="2"/>
  <c r="R125" i="2"/>
  <c r="R124" i="2" s="1"/>
  <c r="P125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F113" i="2"/>
  <c r="E111" i="2"/>
  <c r="F87" i="2"/>
  <c r="E85" i="2"/>
  <c r="J22" i="2"/>
  <c r="E22" i="2"/>
  <c r="J116" i="2"/>
  <c r="J21" i="2"/>
  <c r="J19" i="2"/>
  <c r="E19" i="2"/>
  <c r="J115" i="2"/>
  <c r="J18" i="2"/>
  <c r="J16" i="2"/>
  <c r="E16" i="2"/>
  <c r="F116" i="2"/>
  <c r="J15" i="2"/>
  <c r="J13" i="2"/>
  <c r="E13" i="2"/>
  <c r="F115" i="2"/>
  <c r="J12" i="2"/>
  <c r="J10" i="2"/>
  <c r="J113" i="2"/>
  <c r="L90" i="1"/>
  <c r="AM90" i="1"/>
  <c r="AM89" i="1"/>
  <c r="L89" i="1"/>
  <c r="AM87" i="1"/>
  <c r="L87" i="1"/>
  <c r="L85" i="1"/>
  <c r="L84" i="1"/>
  <c r="J131" i="2"/>
  <c r="J141" i="2"/>
  <c r="BK139" i="2"/>
  <c r="BK137" i="2"/>
  <c r="J136" i="2"/>
  <c r="BK130" i="2"/>
  <c r="J129" i="2"/>
  <c r="J125" i="2"/>
  <c r="J123" i="2"/>
  <c r="AS94" i="1"/>
  <c r="BK133" i="2"/>
  <c r="J133" i="2"/>
  <c r="BK141" i="2"/>
  <c r="BK140" i="2"/>
  <c r="J137" i="2"/>
  <c r="J132" i="2"/>
  <c r="BK128" i="2"/>
  <c r="BK123" i="2"/>
  <c r="J134" i="2"/>
  <c r="J130" i="2"/>
  <c r="J140" i="2"/>
  <c r="J139" i="2"/>
  <c r="BK136" i="2"/>
  <c r="BK132" i="2"/>
  <c r="BK131" i="2"/>
  <c r="BK129" i="2"/>
  <c r="J128" i="2"/>
  <c r="BK125" i="2"/>
  <c r="BK122" i="2"/>
  <c r="J122" i="2"/>
  <c r="BK134" i="2"/>
  <c r="R121" i="2" l="1"/>
  <c r="R120" i="2"/>
  <c r="R127" i="2"/>
  <c r="P135" i="2"/>
  <c r="T121" i="2"/>
  <c r="T120" i="2"/>
  <c r="T127" i="2"/>
  <c r="BK138" i="2"/>
  <c r="J138" i="2" s="1"/>
  <c r="J101" i="2" s="1"/>
  <c r="R138" i="2"/>
  <c r="BK121" i="2"/>
  <c r="P121" i="2"/>
  <c r="P120" i="2"/>
  <c r="BK127" i="2"/>
  <c r="J127" i="2" s="1"/>
  <c r="J99" i="2" s="1"/>
  <c r="P127" i="2"/>
  <c r="BK135" i="2"/>
  <c r="J135" i="2" s="1"/>
  <c r="J100" i="2" s="1"/>
  <c r="R135" i="2"/>
  <c r="T135" i="2"/>
  <c r="P138" i="2"/>
  <c r="T138" i="2"/>
  <c r="BK124" i="2"/>
  <c r="J124" i="2" s="1"/>
  <c r="J97" i="2" s="1"/>
  <c r="BE134" i="2"/>
  <c r="BE141" i="2"/>
  <c r="BE133" i="2"/>
  <c r="J87" i="2"/>
  <c r="F89" i="2"/>
  <c r="J89" i="2"/>
  <c r="F90" i="2"/>
  <c r="J90" i="2"/>
  <c r="BE122" i="2"/>
  <c r="BE123" i="2"/>
  <c r="BE125" i="2"/>
  <c r="BE128" i="2"/>
  <c r="BE129" i="2"/>
  <c r="BE132" i="2"/>
  <c r="BE136" i="2"/>
  <c r="BE137" i="2"/>
  <c r="BE139" i="2"/>
  <c r="BE140" i="2"/>
  <c r="BE130" i="2"/>
  <c r="BE131" i="2"/>
  <c r="F34" i="2"/>
  <c r="BC95" i="1"/>
  <c r="BC94" i="1" s="1"/>
  <c r="AY94" i="1" s="1"/>
  <c r="J32" i="2"/>
  <c r="AW95" i="1" s="1"/>
  <c r="F32" i="2"/>
  <c r="BA95" i="1" s="1"/>
  <c r="BA94" i="1" s="1"/>
  <c r="W30" i="1" s="1"/>
  <c r="F35" i="2"/>
  <c r="BD95" i="1" s="1"/>
  <c r="BD94" i="1" s="1"/>
  <c r="W33" i="1" s="1"/>
  <c r="F33" i="2"/>
  <c r="BB95" i="1" s="1"/>
  <c r="BB94" i="1" s="1"/>
  <c r="W31" i="1" s="1"/>
  <c r="P126" i="2" l="1"/>
  <c r="P119" i="2"/>
  <c r="AU95" i="1"/>
  <c r="AU94" i="1" s="1"/>
  <c r="BK120" i="2"/>
  <c r="J120" i="2" s="1"/>
  <c r="J95" i="2" s="1"/>
  <c r="T126" i="2"/>
  <c r="T119" i="2" s="1"/>
  <c r="R126" i="2"/>
  <c r="R119" i="2"/>
  <c r="J121" i="2"/>
  <c r="J96" i="2" s="1"/>
  <c r="BK126" i="2"/>
  <c r="J126" i="2" s="1"/>
  <c r="J98" i="2" s="1"/>
  <c r="J31" i="2"/>
  <c r="AV95" i="1" s="1"/>
  <c r="AT95" i="1" s="1"/>
  <c r="AX94" i="1"/>
  <c r="F31" i="2"/>
  <c r="AZ95" i="1" s="1"/>
  <c r="AZ94" i="1" s="1"/>
  <c r="AV94" i="1" s="1"/>
  <c r="AK29" i="1" s="1"/>
  <c r="AW94" i="1"/>
  <c r="AK30" i="1" s="1"/>
  <c r="W32" i="1"/>
  <c r="BK119" i="2" l="1"/>
  <c r="J119" i="2" s="1"/>
  <c r="J94" i="2" s="1"/>
  <c r="AT94" i="1"/>
  <c r="W29" i="1"/>
  <c r="J28" i="2" l="1"/>
  <c r="AG95" i="1" s="1"/>
  <c r="AG94" i="1" s="1"/>
  <c r="AK26" i="1" s="1"/>
  <c r="AK35" i="1" s="1"/>
  <c r="J37" i="2" l="1"/>
  <c r="AN95" i="1"/>
  <c r="AN94" i="1"/>
</calcChain>
</file>

<file path=xl/sharedStrings.xml><?xml version="1.0" encoding="utf-8"?>
<sst xmlns="http://schemas.openxmlformats.org/spreadsheetml/2006/main" count="499" uniqueCount="181">
  <si>
    <t>Export Komplet</t>
  </si>
  <si>
    <t/>
  </si>
  <si>
    <t>2.0</t>
  </si>
  <si>
    <t>False</t>
  </si>
  <si>
    <t>{8e9203c7-e6cd-44e9-a181-fbd086520e29}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</si>
  <si>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</si>
  <si>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</si>
  <si>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</si>
  <si>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</si>
  <si>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</si>
  <si>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</si>
  <si>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</si>
  <si>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</si>
  <si>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STR1</t>
  </si>
  <si>
    <t>Stavba:</t>
  </si>
  <si>
    <t>skladba1</t>
  </si>
  <si>
    <t>KSO:</t>
  </si>
  <si>
    <t>CC-CZ:</t>
  </si>
  <si>
    <t>Místo:</t>
  </si>
  <si>
    <t xml:space="preserve"> </t>
  </si>
  <si>
    <t>Datum:</t>
  </si>
  <si>
    <t>28. 7. 2023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</si>
  <si>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</si>
  <si>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</si>
  <si>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</si>
  <si>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</si>
  <si>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</si>
  <si>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</si>
  <si>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</si>
  <si>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</si>
  <si>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</si>
  <si>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</si>
  <si>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</si>
  <si>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</si>
  <si>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</si>
  <si>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</si>
  <si>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</si>
  <si>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</si>
  <si>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</si>
  <si>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</si>
  <si>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</si>
  <si>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</si>
  <si>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</si>
  <si>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</si>
  <si>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</si>
  <si>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</si>
  <si>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</si>
  <si>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</si>
  <si>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</si>
  <si>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</si>
  <si>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</si>
  <si>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</si>
  <si>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</si>
  <si>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</si>
  <si>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</si>
  <si>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</si>
  <si>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</si>
  <si>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</si>
  <si>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</si>
  <si>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</si>
  <si>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</si>
  <si>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</si>
  <si>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</si>
  <si>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</si>
  <si>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</si>
  <si>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</si>
  <si>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</si>
  <si>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</si>
  <si>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</si>
  <si>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</si>
  <si>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</si>
  <si>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</si>
  <si>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</si>
  <si>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</si>
  <si>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</si>
  <si>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</si>
  <si>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</si>
  <si>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</si>
  <si>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</si>
  <si>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</si>
  <si>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</si>
  <si>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</si>
  <si>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</si>
  <si>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</si>
  <si>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</si>
  <si>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</si>
  <si>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998 - Přesun hmot</t>
  </si>
  <si>
    <t>PSV - Práce a dodávky PSV</t>
  </si>
  <si>
    <t xml:space="preserve">    712 - Povlakové krytiny</t>
  </si>
  <si>
    <t xml:space="preserve">    764 - Konstrukce klempířské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</si>
  <si>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</si>
  <si>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</si>
  <si>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</si>
  <si>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</si>
  <si>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</si>
  <si>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</si>
  <si>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</si>
  <si>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</si>
  <si>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</si>
  <si>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</si>
  <si>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</si>
  <si>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</si>
  <si>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</si>
  <si>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</si>
  <si>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</si>
  <si>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</si>
  <si>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</si>
  <si>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</si>
  <si>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</si>
  <si>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</si>
  <si>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411322424</t>
  </si>
  <si>
    <t>Stropy trámové nebo kazetové ze ŽB tř. C 25/30</t>
  </si>
  <si>
    <t>m3</t>
  </si>
  <si>
    <t>1739328606</t>
  </si>
  <si>
    <t>411362021</t>
  </si>
  <si>
    <t>Výztuž stropů svařovanými sítěmi Kari</t>
  </si>
  <si>
    <t>t</t>
  </si>
  <si>
    <t>1761971892</t>
  </si>
  <si>
    <t>998</t>
  </si>
  <si>
    <t>Přesun hmot</t>
  </si>
  <si>
    <t>3</t>
  </si>
  <si>
    <t>998011001</t>
  </si>
  <si>
    <t>Přesun hmot pro budovy zděné v do 6 m</t>
  </si>
  <si>
    <t>-180920014</t>
  </si>
  <si>
    <t>PSV</t>
  </si>
  <si>
    <t>Práce a dodávky PSV</t>
  </si>
  <si>
    <t>712</t>
  </si>
  <si>
    <t>Povlakové krytiny</t>
  </si>
  <si>
    <t>712311101</t>
  </si>
  <si>
    <t>Provedení povlakové krytiny střech do 10° za studena lakem penetračním nebo asfaltovým</t>
  </si>
  <si>
    <t>m2</t>
  </si>
  <si>
    <t>16</t>
  </si>
  <si>
    <t>-1942030728</t>
  </si>
  <si>
    <t>5</t>
  </si>
  <si>
    <t>M</t>
  </si>
  <si>
    <t>11163150</t>
  </si>
  <si>
    <t>lak penetrační asfaltový</t>
  </si>
  <si>
    <t>32</t>
  </si>
  <si>
    <t>-271794582</t>
  </si>
  <si>
    <t>6</t>
  </si>
  <si>
    <t>712341559</t>
  </si>
  <si>
    <t>Provedení povlakové krytiny střech do 10° pásy NAIP přitavením v plné ploše</t>
  </si>
  <si>
    <t>2094077454</t>
  </si>
  <si>
    <t>7</t>
  </si>
  <si>
    <t>62853004</t>
  </si>
  <si>
    <t>pás asfaltový natavitelný modifikovaný SBS s vložkou ze skleněné tkaniny a spalitelnou PE fólií nebo jemnozrnným minerálním posypem na horním povrchu tl 4,0mm</t>
  </si>
  <si>
    <t>-1322062302</t>
  </si>
  <si>
    <t>8</t>
  </si>
  <si>
    <t>827116006</t>
  </si>
  <si>
    <t>9</t>
  </si>
  <si>
    <t>62855005</t>
  </si>
  <si>
    <t>pás asfaltový natavitelný modifikovaný SBS s vložkou z polyesterové rohože a hrubozrnným břidličným posypem na horním povrchu tl 4,2mm</t>
  </si>
  <si>
    <t>394075708</t>
  </si>
  <si>
    <t>10</t>
  </si>
  <si>
    <t>998712101</t>
  </si>
  <si>
    <t>Přesun hmot tonážní tonážní pro krytiny povlakové v objektech v do 6 m</t>
  </si>
  <si>
    <t>2129832725</t>
  </si>
  <si>
    <t>764</t>
  </si>
  <si>
    <t>Konstrukce klempířské</t>
  </si>
  <si>
    <t>11</t>
  </si>
  <si>
    <t>764214607</t>
  </si>
  <si>
    <t>Oplechování horních ploch a atik bez rohů z Pz s povrch úpravou mechanicky kotvené rš 670 mm</t>
  </si>
  <si>
    <t>m</t>
  </si>
  <si>
    <t>910281958</t>
  </si>
  <si>
    <t>12</t>
  </si>
  <si>
    <t>998764101</t>
  </si>
  <si>
    <t>Přesun hmot tonážní pro konstrukce klempířské v objektech v do 6 m</t>
  </si>
  <si>
    <t>-1642141338</t>
  </si>
  <si>
    <t>767</t>
  </si>
  <si>
    <t>Konstrukce zámečnické</t>
  </si>
  <si>
    <t>13</t>
  </si>
  <si>
    <t>767391113</t>
  </si>
  <si>
    <t>Montáž krytiny z tvarovaných plechů přistřelením</t>
  </si>
  <si>
    <t>994810354</t>
  </si>
  <si>
    <t>14</t>
  </si>
  <si>
    <t>15484141</t>
  </si>
  <si>
    <t>plech trapézový 60/235 AlZn tl 0,88mm</t>
  </si>
  <si>
    <t>1312169088</t>
  </si>
  <si>
    <t>998767101</t>
  </si>
  <si>
    <t>Přesun hmot tonážní pro zámečnické konstrukce v objektech v do 6 m</t>
  </si>
  <si>
    <t>-1983998508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</si>
</sst>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61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89" t="s">
        <v>13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7"/>
      <c r="BS5" s="14" t="s">
        <v>6</v>
      </c>
    </row>
    <row r="6" spans="1:74" s="1" customFormat="1" ht="36.9" customHeight="1">
      <c r="B6" s="17"/>
      <c r="D6" s="22" t="s">
        <v>14</v>
      </c>
      <c r="K6" s="190" t="s">
        <v>15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27</v>
      </c>
    </row>
    <row r="18" spans="1:71" s="1" customFormat="1" ht="6.9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23</v>
      </c>
      <c r="AN19" s="21" t="s">
        <v>1</v>
      </c>
      <c r="AR19" s="17"/>
      <c r="BS19" s="14" t="s">
        <v>6</v>
      </c>
    </row>
    <row r="20" spans="1:71" s="1" customFormat="1" ht="18.45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27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2">
        <f>ROUND(AG94,2)</f>
        <v>0</v>
      </c>
      <c r="AL26" s="193"/>
      <c r="AM26" s="193"/>
      <c r="AN26" s="193"/>
      <c r="AO26" s="193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4" t="s">
        <v>31</v>
      </c>
      <c r="M28" s="194"/>
      <c r="N28" s="194"/>
      <c r="O28" s="194"/>
      <c r="P28" s="194"/>
      <c r="Q28" s="26"/>
      <c r="R28" s="26"/>
      <c r="S28" s="26"/>
      <c r="T28" s="26"/>
      <c r="U28" s="26"/>
      <c r="V28" s="26"/>
      <c r="W28" s="194" t="s">
        <v>32</v>
      </c>
      <c r="X28" s="194"/>
      <c r="Y28" s="194"/>
      <c r="Z28" s="194"/>
      <c r="AA28" s="194"/>
      <c r="AB28" s="194"/>
      <c r="AC28" s="194"/>
      <c r="AD28" s="194"/>
      <c r="AE28" s="194"/>
      <c r="AF28" s="26"/>
      <c r="AG28" s="26"/>
      <c r="AH28" s="26"/>
      <c r="AI28" s="26"/>
      <c r="AJ28" s="26"/>
      <c r="AK28" s="194" t="s">
        <v>33</v>
      </c>
      <c r="AL28" s="194"/>
      <c r="AM28" s="194"/>
      <c r="AN28" s="194"/>
      <c r="AO28" s="194"/>
      <c r="AP28" s="26"/>
      <c r="AQ28" s="26"/>
      <c r="AR28" s="27"/>
      <c r="BE28" s="26"/>
    </row>
    <row r="29" spans="1:71" s="3" customFormat="1" ht="14.4" customHeight="1">
      <c r="B29" s="31"/>
      <c r="D29" s="23" t="s">
        <v>34</v>
      </c>
      <c r="F29" s="23" t="s">
        <v>35</v>
      </c>
      <c r="L29" s="184">
        <v>0.21</v>
      </c>
      <c r="M29" s="183"/>
      <c r="N29" s="183"/>
      <c r="O29" s="183"/>
      <c r="P29" s="183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K29" s="182">
        <f>ROUND(AV94, 2)</f>
        <v>0</v>
      </c>
      <c r="AL29" s="183"/>
      <c r="AM29" s="183"/>
      <c r="AN29" s="183"/>
      <c r="AO29" s="183"/>
      <c r="AR29" s="31"/>
    </row>
    <row r="30" spans="1:71" s="3" customFormat="1" ht="14.4" customHeight="1">
      <c r="B30" s="31"/>
      <c r="F30" s="23" t="s">
        <v>36</v>
      </c>
      <c r="L30" s="184">
        <v>0.15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1"/>
    </row>
    <row r="31" spans="1:71" s="3" customFormat="1" ht="14.4" hidden="1" customHeight="1">
      <c r="B31" s="31"/>
      <c r="F31" s="23" t="s">
        <v>37</v>
      </c>
      <c r="L31" s="184">
        <v>0.21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1"/>
    </row>
    <row r="32" spans="1:71" s="3" customFormat="1" ht="14.4" hidden="1" customHeight="1">
      <c r="B32" s="31"/>
      <c r="F32" s="23" t="s">
        <v>38</v>
      </c>
      <c r="L32" s="184">
        <v>0.15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1"/>
    </row>
    <row r="33" spans="1:57" s="3" customFormat="1" ht="14.4" hidden="1" customHeight="1">
      <c r="B33" s="31"/>
      <c r="F33" s="23" t="s">
        <v>39</v>
      </c>
      <c r="L33" s="184">
        <v>0</v>
      </c>
      <c r="M33" s="183"/>
      <c r="N33" s="183"/>
      <c r="O33" s="183"/>
      <c r="P33" s="183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K33" s="182">
        <v>0</v>
      </c>
      <c r="AL33" s="183"/>
      <c r="AM33" s="183"/>
      <c r="AN33" s="183"/>
      <c r="AO33" s="183"/>
      <c r="AR33" s="31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85" t="s">
        <v>42</v>
      </c>
      <c r="Y35" s="186"/>
      <c r="Z35" s="186"/>
      <c r="AA35" s="186"/>
      <c r="AB35" s="186"/>
      <c r="AC35" s="34"/>
      <c r="AD35" s="34"/>
      <c r="AE35" s="34"/>
      <c r="AF35" s="34"/>
      <c r="AG35" s="34"/>
      <c r="AH35" s="34"/>
      <c r="AI35" s="34"/>
      <c r="AJ35" s="34"/>
      <c r="AK35" s="187">
        <f>SUM(AK26:AK33)</f>
        <v>0</v>
      </c>
      <c r="AL35" s="186"/>
      <c r="AM35" s="186"/>
      <c r="AN35" s="186"/>
      <c r="AO35" s="188"/>
      <c r="AP35" s="32"/>
      <c r="AQ35" s="32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12</v>
      </c>
      <c r="L84" s="4" t="str">
        <f>K5</f>
        <v>STR1</v>
      </c>
      <c r="AR84" s="45"/>
    </row>
    <row r="85" spans="1:90" s="5" customFormat="1" ht="36.9" customHeight="1">
      <c r="B85" s="46"/>
      <c r="C85" s="47" t="s">
        <v>14</v>
      </c>
      <c r="L85" s="173" t="str">
        <f>K6</f>
        <v>skladba1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46"/>
    </row>
    <row r="86" spans="1:90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75" t="str">
        <f>IF(AN8= "","",AN8)</f>
        <v>28. 7. 2023</v>
      </c>
      <c r="AN87" s="175"/>
      <c r="AO87" s="26"/>
      <c r="AP87" s="26"/>
      <c r="AQ87" s="26"/>
      <c r="AR87" s="27"/>
      <c r="BE87" s="26"/>
    </row>
    <row r="88" spans="1:90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15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76" t="str">
        <f>IF(E17="","",E17)</f>
        <v xml:space="preserve"> </v>
      </c>
      <c r="AN89" s="177"/>
      <c r="AO89" s="177"/>
      <c r="AP89" s="177"/>
      <c r="AQ89" s="26"/>
      <c r="AR89" s="27"/>
      <c r="AS89" s="178" t="s">
        <v>50</v>
      </c>
      <c r="AT89" s="179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15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76" t="str">
        <f>IF(E20="","",E20)</f>
        <v xml:space="preserve"> </v>
      </c>
      <c r="AN90" s="177"/>
      <c r="AO90" s="177"/>
      <c r="AP90" s="177"/>
      <c r="AQ90" s="26"/>
      <c r="AR90" s="27"/>
      <c r="AS90" s="180"/>
      <c r="AT90" s="181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8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0"/>
      <c r="AT91" s="181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3" t="s">
        <v>51</v>
      </c>
      <c r="D92" s="164"/>
      <c r="E92" s="164"/>
      <c r="F92" s="164"/>
      <c r="G92" s="164"/>
      <c r="H92" s="54"/>
      <c r="I92" s="165" t="s">
        <v>52</v>
      </c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6" t="s">
        <v>53</v>
      </c>
      <c r="AH92" s="164"/>
      <c r="AI92" s="164"/>
      <c r="AJ92" s="164"/>
      <c r="AK92" s="164"/>
      <c r="AL92" s="164"/>
      <c r="AM92" s="164"/>
      <c r="AN92" s="165" t="s">
        <v>54</v>
      </c>
      <c r="AO92" s="164"/>
      <c r="AP92" s="167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0" s="2" customFormat="1" ht="10.8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1">
        <f>ROUND(AG95,2)</f>
        <v>0</v>
      </c>
      <c r="AH94" s="171"/>
      <c r="AI94" s="171"/>
      <c r="AJ94" s="171"/>
      <c r="AK94" s="171"/>
      <c r="AL94" s="171"/>
      <c r="AM94" s="171"/>
      <c r="AN94" s="172">
        <f>SUM(AG94,AT94)</f>
        <v>0</v>
      </c>
      <c r="AO94" s="172"/>
      <c r="AP94" s="172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195.44535999999999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69</v>
      </c>
      <c r="BT94" s="71" t="s">
        <v>70</v>
      </c>
      <c r="BV94" s="71" t="s">
        <v>71</v>
      </c>
      <c r="BW94" s="71" t="s">
        <v>4</v>
      </c>
      <c r="BX94" s="71" t="s">
        <v>72</v>
      </c>
      <c r="CL94" s="71" t="s">
        <v>1</v>
      </c>
    </row>
    <row r="95" spans="1:90" s="7" customFormat="1" ht="16.5" customHeight="1">
      <c r="A95" s="72" t="s">
        <v>73</v>
      </c>
      <c r="B95" s="73"/>
      <c r="C95" s="74"/>
      <c r="D95" s="170" t="s">
        <v>13</v>
      </c>
      <c r="E95" s="170"/>
      <c r="F95" s="170"/>
      <c r="G95" s="170"/>
      <c r="H95" s="170"/>
      <c r="I95" s="75"/>
      <c r="J95" s="170" t="s">
        <v>15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>
        <f>'STR1 - skladba1'!J28</f>
        <v>0</v>
      </c>
      <c r="AH95" s="169"/>
      <c r="AI95" s="169"/>
      <c r="AJ95" s="169"/>
      <c r="AK95" s="169"/>
      <c r="AL95" s="169"/>
      <c r="AM95" s="169"/>
      <c r="AN95" s="168">
        <f>SUM(AG95,AT95)</f>
        <v>0</v>
      </c>
      <c r="AO95" s="169"/>
      <c r="AP95" s="169"/>
      <c r="AQ95" s="76" t="s">
        <v>74</v>
      </c>
      <c r="AR95" s="73"/>
      <c r="AS95" s="77">
        <v>0</v>
      </c>
      <c r="AT95" s="78">
        <f>ROUND(SUM(AV95:AW95),2)</f>
        <v>0</v>
      </c>
      <c r="AU95" s="79">
        <f>'STR1 - skladba1'!P119</f>
        <v>195.445359</v>
      </c>
      <c r="AV95" s="78">
        <f>'STR1 - skladba1'!J31</f>
        <v>0</v>
      </c>
      <c r="AW95" s="78">
        <f>'STR1 - skladba1'!J32</f>
        <v>0</v>
      </c>
      <c r="AX95" s="78">
        <f>'STR1 - skladba1'!J33</f>
        <v>0</v>
      </c>
      <c r="AY95" s="78">
        <f>'STR1 - skladba1'!J34</f>
        <v>0</v>
      </c>
      <c r="AZ95" s="78">
        <f>'STR1 - skladba1'!F31</f>
        <v>0</v>
      </c>
      <c r="BA95" s="78">
        <f>'STR1 - skladba1'!F32</f>
        <v>0</v>
      </c>
      <c r="BB95" s="78">
        <f>'STR1 - skladba1'!F33</f>
        <v>0</v>
      </c>
      <c r="BC95" s="78">
        <f>'STR1 - skladba1'!F34</f>
        <v>0</v>
      </c>
      <c r="BD95" s="80">
        <f>'STR1 - skladba1'!F35</f>
        <v>0</v>
      </c>
      <c r="BT95" s="81" t="s">
        <v>75</v>
      </c>
      <c r="BU95" s="81" t="s">
        <v>76</v>
      </c>
      <c r="BV95" s="81" t="s">
        <v>71</v>
      </c>
      <c r="BW95" s="81" t="s">
        <v>4</v>
      </c>
      <c r="BX95" s="81" t="s">
        <v>72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STR1 - skladba1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showGridLines="0" tabSelected="1" workbookViewId="0">
      <selection activeCell="I141" sqref="I14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2"/>
    </row>
    <row r="2" spans="1:46" s="1" customFormat="1" ht="36.9" customHeight="1">
      <c r="L2" s="161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4" t="s">
        <v>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" customHeight="1">
      <c r="B4" s="17"/>
      <c r="D4" s="18" t="s">
        <v>78</v>
      </c>
      <c r="L4" s="17"/>
      <c r="M4" s="83" t="s">
        <v>10</v>
      </c>
      <c r="AT4" s="14" t="s">
        <v>3</v>
      </c>
    </row>
    <row r="5" spans="1:46" s="1" customFormat="1" ht="6.9" customHeight="1">
      <c r="B5" s="17"/>
      <c r="L5" s="17"/>
    </row>
    <row r="6" spans="1:46" s="2" customFormat="1" ht="12" customHeight="1">
      <c r="A6" s="26"/>
      <c r="B6" s="27"/>
      <c r="C6" s="26"/>
      <c r="D6" s="23" t="s">
        <v>14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73" t="s">
        <v>15</v>
      </c>
      <c r="F7" s="195"/>
      <c r="G7" s="195"/>
      <c r="H7" s="195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16</v>
      </c>
      <c r="E9" s="26"/>
      <c r="F9" s="21" t="s">
        <v>1</v>
      </c>
      <c r="G9" s="26"/>
      <c r="H9" s="26"/>
      <c r="I9" s="23" t="s">
        <v>17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18</v>
      </c>
      <c r="E10" s="26"/>
      <c r="F10" s="21" t="s">
        <v>19</v>
      </c>
      <c r="G10" s="26"/>
      <c r="H10" s="26"/>
      <c r="I10" s="23" t="s">
        <v>20</v>
      </c>
      <c r="J10" s="49" t="str">
        <f>'Rekapitulace stavby'!AN8</f>
        <v>28. 7. 2023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8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22</v>
      </c>
      <c r="E12" s="26"/>
      <c r="F12" s="26"/>
      <c r="G12" s="26"/>
      <c r="H12" s="26"/>
      <c r="I12" s="23" t="s">
        <v>23</v>
      </c>
      <c r="J12" s="21" t="str">
        <f>IF('Rekapitulace stavby'!AN10="","",'Rekapitulace stavby'!AN10)</f>
        <v/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IF('Rekapitulace stavby'!E11="","",'Rekapitulace stavby'!E11)</f>
        <v xml:space="preserve"> </v>
      </c>
      <c r="F13" s="26"/>
      <c r="G13" s="26"/>
      <c r="H13" s="26"/>
      <c r="I13" s="23" t="s">
        <v>24</v>
      </c>
      <c r="J13" s="21" t="str">
        <f>IF('Rekapitulace stavby'!AN11="","",'Rekapitulace stavby'!AN11)</f>
        <v/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25</v>
      </c>
      <c r="E15" s="26"/>
      <c r="F15" s="26"/>
      <c r="G15" s="26"/>
      <c r="H15" s="26"/>
      <c r="I15" s="23" t="s">
        <v>23</v>
      </c>
      <c r="J15" s="21" t="str">
        <f>'Rekapitulace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89" t="str">
        <f>'Rekapitulace stavby'!E14</f>
        <v xml:space="preserve"> </v>
      </c>
      <c r="F16" s="189"/>
      <c r="G16" s="189"/>
      <c r="H16" s="189"/>
      <c r="I16" s="23" t="s">
        <v>24</v>
      </c>
      <c r="J16" s="21" t="str">
        <f>'Rekapitulace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26</v>
      </c>
      <c r="E18" s="26"/>
      <c r="F18" s="26"/>
      <c r="G18" s="26"/>
      <c r="H18" s="26"/>
      <c r="I18" s="23" t="s">
        <v>23</v>
      </c>
      <c r="J18" s="21" t="str">
        <f>IF('Rekapitulace stavby'!AN16="","",'Rekapitulace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IF('Rekapitulace stavby'!E17="","",'Rekapitulace stavby'!E17)</f>
        <v xml:space="preserve"> </v>
      </c>
      <c r="F19" s="26"/>
      <c r="G19" s="26"/>
      <c r="H19" s="26"/>
      <c r="I19" s="23" t="s">
        <v>24</v>
      </c>
      <c r="J19" s="21" t="str">
        <f>IF('Rekapitulace stavby'!AN17="","",'Rekapitulace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28</v>
      </c>
      <c r="E21" s="26"/>
      <c r="F21" s="26"/>
      <c r="G21" s="26"/>
      <c r="H21" s="26"/>
      <c r="I21" s="23" t="s">
        <v>23</v>
      </c>
      <c r="J21" s="21" t="str">
        <f>IF('Rekapitulace stavby'!AN19="","",'Rekapitulace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IF('Rekapitulace stavby'!E20="","",'Rekapitulace stavby'!E20)</f>
        <v xml:space="preserve"> </v>
      </c>
      <c r="F22" s="26"/>
      <c r="G22" s="26"/>
      <c r="H22" s="26"/>
      <c r="I22" s="23" t="s">
        <v>24</v>
      </c>
      <c r="J22" s="21" t="str">
        <f>IF('Rekapitulace stavby'!AN20="","",'Rekapitulace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29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1" t="s">
        <v>1</v>
      </c>
      <c r="F25" s="191"/>
      <c r="G25" s="191"/>
      <c r="H25" s="191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30</v>
      </c>
      <c r="E28" s="26"/>
      <c r="F28" s="26"/>
      <c r="G28" s="26"/>
      <c r="H28" s="26"/>
      <c r="I28" s="26"/>
      <c r="J28" s="65">
        <f>ROUND(J119,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" customHeight="1">
      <c r="A30" s="26"/>
      <c r="B30" s="27"/>
      <c r="C30" s="26"/>
      <c r="D30" s="26"/>
      <c r="E30" s="26"/>
      <c r="F30" s="30" t="s">
        <v>32</v>
      </c>
      <c r="G30" s="26"/>
      <c r="H30" s="26"/>
      <c r="I30" s="30" t="s">
        <v>31</v>
      </c>
      <c r="J30" s="30" t="s">
        <v>33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" customHeight="1">
      <c r="A31" s="26"/>
      <c r="B31" s="27"/>
      <c r="C31" s="26"/>
      <c r="D31" s="88" t="s">
        <v>34</v>
      </c>
      <c r="E31" s="23" t="s">
        <v>35</v>
      </c>
      <c r="F31" s="89">
        <f>ROUND((SUM(BE119:BE141)),  2)</f>
        <v>0</v>
      </c>
      <c r="G31" s="26"/>
      <c r="H31" s="26"/>
      <c r="I31" s="90">
        <v>0.21</v>
      </c>
      <c r="J31" s="89">
        <f>ROUND(((SUM(BE119:BE141))*I31),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3" t="s">
        <v>36</v>
      </c>
      <c r="F32" s="89">
        <f>ROUND((SUM(BF119:BF141)),  2)</f>
        <v>0</v>
      </c>
      <c r="G32" s="26"/>
      <c r="H32" s="26"/>
      <c r="I32" s="90">
        <v>0.15</v>
      </c>
      <c r="J32" s="89">
        <f>ROUND(((SUM(BF119:BF141))*I32),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26"/>
      <c r="E33" s="23" t="s">
        <v>37</v>
      </c>
      <c r="F33" s="89">
        <f>ROUND((SUM(BG119:BG141)),  2)</f>
        <v>0</v>
      </c>
      <c r="G33" s="26"/>
      <c r="H33" s="26"/>
      <c r="I33" s="90">
        <v>0.21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23" t="s">
        <v>38</v>
      </c>
      <c r="F34" s="89">
        <f>ROUND((SUM(BH119:BH141)),  2)</f>
        <v>0</v>
      </c>
      <c r="G34" s="26"/>
      <c r="H34" s="26"/>
      <c r="I34" s="90">
        <v>0.15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39</v>
      </c>
      <c r="F35" s="89">
        <f>ROUND((SUM(BI119:BI141)),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40</v>
      </c>
      <c r="E37" s="54"/>
      <c r="F37" s="54"/>
      <c r="G37" s="93" t="s">
        <v>41</v>
      </c>
      <c r="H37" s="94" t="s">
        <v>42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" customHeight="1">
      <c r="B39" s="17"/>
      <c r="L39" s="17"/>
    </row>
    <row r="40" spans="1:31" s="1" customFormat="1" ht="14.4" customHeight="1">
      <c r="B40" s="17"/>
      <c r="L40" s="17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45</v>
      </c>
      <c r="E61" s="29"/>
      <c r="F61" s="97" t="s">
        <v>46</v>
      </c>
      <c r="G61" s="39" t="s">
        <v>45</v>
      </c>
      <c r="H61" s="29"/>
      <c r="I61" s="29"/>
      <c r="J61" s="98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45</v>
      </c>
      <c r="E76" s="29"/>
      <c r="F76" s="97" t="s">
        <v>46</v>
      </c>
      <c r="G76" s="39" t="s">
        <v>45</v>
      </c>
      <c r="H76" s="29"/>
      <c r="I76" s="29"/>
      <c r="J76" s="98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79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73" t="str">
        <f>E7</f>
        <v>skladba1</v>
      </c>
      <c r="F85" s="195"/>
      <c r="G85" s="195"/>
      <c r="H85" s="195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18</v>
      </c>
      <c r="D87" s="26"/>
      <c r="E87" s="26"/>
      <c r="F87" s="21" t="str">
        <f>F10</f>
        <v xml:space="preserve"> </v>
      </c>
      <c r="G87" s="26"/>
      <c r="H87" s="26"/>
      <c r="I87" s="23" t="s">
        <v>20</v>
      </c>
      <c r="J87" s="49" t="str">
        <f>IF(J10="","",J10)</f>
        <v>28. 7. 2023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15" customHeight="1">
      <c r="A89" s="26"/>
      <c r="B89" s="27"/>
      <c r="C89" s="23" t="s">
        <v>22</v>
      </c>
      <c r="D89" s="26"/>
      <c r="E89" s="26"/>
      <c r="F89" s="21" t="str">
        <f>E13</f>
        <v xml:space="preserve"> </v>
      </c>
      <c r="G89" s="26"/>
      <c r="H89" s="26"/>
      <c r="I89" s="23" t="s">
        <v>26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15" customHeight="1">
      <c r="A90" s="26"/>
      <c r="B90" s="27"/>
      <c r="C90" s="23" t="s">
        <v>25</v>
      </c>
      <c r="D90" s="26"/>
      <c r="E90" s="26"/>
      <c r="F90" s="21" t="str">
        <f>IF(E16="","",E16)</f>
        <v xml:space="preserve"> </v>
      </c>
      <c r="G90" s="26"/>
      <c r="H90" s="26"/>
      <c r="I90" s="23" t="s">
        <v>28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80</v>
      </c>
      <c r="D92" s="91"/>
      <c r="E92" s="91"/>
      <c r="F92" s="91"/>
      <c r="G92" s="91"/>
      <c r="H92" s="91"/>
      <c r="I92" s="91"/>
      <c r="J92" s="100" t="s">
        <v>81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8" customHeight="1">
      <c r="A94" s="26"/>
      <c r="B94" s="27"/>
      <c r="C94" s="101" t="s">
        <v>82</v>
      </c>
      <c r="D94" s="26"/>
      <c r="E94" s="26"/>
      <c r="F94" s="26"/>
      <c r="G94" s="26"/>
      <c r="H94" s="26"/>
      <c r="I94" s="26"/>
      <c r="J94" s="65">
        <f>J119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83</v>
      </c>
    </row>
    <row r="95" spans="1:47" s="9" customFormat="1" ht="24.9" customHeight="1">
      <c r="B95" s="102"/>
      <c r="D95" s="103" t="s">
        <v>84</v>
      </c>
      <c r="E95" s="104"/>
      <c r="F95" s="104"/>
      <c r="G95" s="104"/>
      <c r="H95" s="104"/>
      <c r="I95" s="104"/>
      <c r="J95" s="105">
        <f>J120</f>
        <v>0</v>
      </c>
      <c r="L95" s="102"/>
    </row>
    <row r="96" spans="1:47" s="10" customFormat="1" ht="19.95" customHeight="1">
      <c r="B96" s="106"/>
      <c r="D96" s="107" t="s">
        <v>85</v>
      </c>
      <c r="E96" s="108"/>
      <c r="F96" s="108"/>
      <c r="G96" s="108"/>
      <c r="H96" s="108"/>
      <c r="I96" s="108"/>
      <c r="J96" s="109">
        <f>J121</f>
        <v>0</v>
      </c>
      <c r="L96" s="106"/>
    </row>
    <row r="97" spans="1:31" s="10" customFormat="1" ht="19.95" customHeight="1">
      <c r="B97" s="106"/>
      <c r="D97" s="107" t="s">
        <v>86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1:31" s="9" customFormat="1" ht="24.9" customHeight="1">
      <c r="B98" s="102"/>
      <c r="D98" s="103" t="s">
        <v>87</v>
      </c>
      <c r="E98" s="104"/>
      <c r="F98" s="104"/>
      <c r="G98" s="104"/>
      <c r="H98" s="104"/>
      <c r="I98" s="104"/>
      <c r="J98" s="105">
        <f>J126</f>
        <v>0</v>
      </c>
      <c r="L98" s="102"/>
    </row>
    <row r="99" spans="1:31" s="10" customFormat="1" ht="19.95" customHeight="1">
      <c r="B99" s="106"/>
      <c r="D99" s="107" t="s">
        <v>88</v>
      </c>
      <c r="E99" s="108"/>
      <c r="F99" s="108"/>
      <c r="G99" s="108"/>
      <c r="H99" s="108"/>
      <c r="I99" s="108"/>
      <c r="J99" s="109">
        <f>J127</f>
        <v>0</v>
      </c>
      <c r="L99" s="106"/>
    </row>
    <row r="100" spans="1:31" s="10" customFormat="1" ht="19.95" customHeight="1">
      <c r="B100" s="106"/>
      <c r="D100" s="107" t="s">
        <v>89</v>
      </c>
      <c r="E100" s="108"/>
      <c r="F100" s="108"/>
      <c r="G100" s="108"/>
      <c r="H100" s="108"/>
      <c r="I100" s="108"/>
      <c r="J100" s="109">
        <f>J135</f>
        <v>0</v>
      </c>
      <c r="L100" s="106"/>
    </row>
    <row r="101" spans="1:31" s="10" customFormat="1" ht="19.95" customHeight="1">
      <c r="B101" s="106"/>
      <c r="D101" s="107" t="s">
        <v>90</v>
      </c>
      <c r="E101" s="108"/>
      <c r="F101" s="108"/>
      <c r="G101" s="108"/>
      <c r="H101" s="108"/>
      <c r="I101" s="108"/>
      <c r="J101" s="109">
        <f>J138</f>
        <v>0</v>
      </c>
      <c r="L101" s="106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91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14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73" t="str">
        <f>E7</f>
        <v>skladba1</v>
      </c>
      <c r="F111" s="195"/>
      <c r="G111" s="195"/>
      <c r="H111" s="195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18</v>
      </c>
      <c r="D113" s="26"/>
      <c r="E113" s="26"/>
      <c r="F113" s="21" t="str">
        <f>F10</f>
        <v xml:space="preserve"> </v>
      </c>
      <c r="G113" s="26"/>
      <c r="H113" s="26"/>
      <c r="I113" s="23" t="s">
        <v>20</v>
      </c>
      <c r="J113" s="49" t="str">
        <f>IF(J10="","",J10)</f>
        <v>28. 7. 2023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15" customHeight="1">
      <c r="A115" s="26"/>
      <c r="B115" s="27"/>
      <c r="C115" s="23" t="s">
        <v>22</v>
      </c>
      <c r="D115" s="26"/>
      <c r="E115" s="26"/>
      <c r="F115" s="21" t="str">
        <f>E13</f>
        <v xml:space="preserve"> </v>
      </c>
      <c r="G115" s="26"/>
      <c r="H115" s="26"/>
      <c r="I115" s="23" t="s">
        <v>26</v>
      </c>
      <c r="J115" s="24" t="str">
        <f>E19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15" customHeight="1">
      <c r="A116" s="26"/>
      <c r="B116" s="27"/>
      <c r="C116" s="23" t="s">
        <v>25</v>
      </c>
      <c r="D116" s="26"/>
      <c r="E116" s="26"/>
      <c r="F116" s="21" t="str">
        <f>IF(E16="","",E16)</f>
        <v xml:space="preserve"> </v>
      </c>
      <c r="G116" s="26"/>
      <c r="H116" s="26"/>
      <c r="I116" s="23" t="s">
        <v>28</v>
      </c>
      <c r="J116" s="24" t="str">
        <f>E22</f>
        <v xml:space="preserve"> 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10"/>
      <c r="B118" s="111"/>
      <c r="C118" s="112" t="s">
        <v>92</v>
      </c>
      <c r="D118" s="113" t="s">
        <v>55</v>
      </c>
      <c r="E118" s="113" t="s">
        <v>51</v>
      </c>
      <c r="F118" s="113" t="s">
        <v>52</v>
      </c>
      <c r="G118" s="113" t="s">
        <v>93</v>
      </c>
      <c r="H118" s="113" t="s">
        <v>94</v>
      </c>
      <c r="I118" s="113" t="s">
        <v>95</v>
      </c>
      <c r="J118" s="114" t="s">
        <v>81</v>
      </c>
      <c r="K118" s="115" t="s">
        <v>96</v>
      </c>
      <c r="L118" s="116"/>
      <c r="M118" s="56" t="s">
        <v>1</v>
      </c>
      <c r="N118" s="57" t="s">
        <v>34</v>
      </c>
      <c r="O118" s="57" t="s">
        <v>97</v>
      </c>
      <c r="P118" s="57" t="s">
        <v>98</v>
      </c>
      <c r="Q118" s="57" t="s">
        <v>99</v>
      </c>
      <c r="R118" s="57" t="s">
        <v>100</v>
      </c>
      <c r="S118" s="57" t="s">
        <v>101</v>
      </c>
      <c r="T118" s="58" t="s">
        <v>102</v>
      </c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</row>
    <row r="119" spans="1:65" s="2" customFormat="1" ht="22.8" customHeight="1">
      <c r="A119" s="26"/>
      <c r="B119" s="27"/>
      <c r="C119" s="63" t="s">
        <v>103</v>
      </c>
      <c r="D119" s="26"/>
      <c r="E119" s="26"/>
      <c r="F119" s="26"/>
      <c r="G119" s="26"/>
      <c r="H119" s="26"/>
      <c r="I119" s="26"/>
      <c r="J119" s="117">
        <f>BK119</f>
        <v>0</v>
      </c>
      <c r="K119" s="26"/>
      <c r="L119" s="27"/>
      <c r="M119" s="59"/>
      <c r="N119" s="50"/>
      <c r="O119" s="60"/>
      <c r="P119" s="118">
        <f>P120+P126</f>
        <v>195.445359</v>
      </c>
      <c r="Q119" s="60"/>
      <c r="R119" s="118">
        <f>R120+R126</f>
        <v>40.954434539999994</v>
      </c>
      <c r="S119" s="60"/>
      <c r="T119" s="119">
        <f>T120+T126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69</v>
      </c>
      <c r="AU119" s="14" t="s">
        <v>83</v>
      </c>
      <c r="BK119" s="120">
        <f>BK120+BK126</f>
        <v>0</v>
      </c>
    </row>
    <row r="120" spans="1:65" s="12" customFormat="1" ht="25.95" customHeight="1">
      <c r="B120" s="121"/>
      <c r="D120" s="122" t="s">
        <v>69</v>
      </c>
      <c r="E120" s="123" t="s">
        <v>104</v>
      </c>
      <c r="F120" s="123" t="s">
        <v>105</v>
      </c>
      <c r="J120" s="124">
        <f>BK120</f>
        <v>0</v>
      </c>
      <c r="L120" s="121"/>
      <c r="M120" s="125"/>
      <c r="N120" s="126"/>
      <c r="O120" s="126"/>
      <c r="P120" s="127">
        <f>P121+P124</f>
        <v>64.685478000000003</v>
      </c>
      <c r="Q120" s="126"/>
      <c r="R120" s="127">
        <f>R121+R124</f>
        <v>38.276214539999998</v>
      </c>
      <c r="S120" s="126"/>
      <c r="T120" s="128">
        <f>T121+T124</f>
        <v>0</v>
      </c>
      <c r="AR120" s="122" t="s">
        <v>75</v>
      </c>
      <c r="AT120" s="129" t="s">
        <v>69</v>
      </c>
      <c r="AU120" s="129" t="s">
        <v>70</v>
      </c>
      <c r="AY120" s="122" t="s">
        <v>106</v>
      </c>
      <c r="BK120" s="130">
        <f>BK121+BK124</f>
        <v>0</v>
      </c>
    </row>
    <row r="121" spans="1:65" s="12" customFormat="1" ht="22.8" customHeight="1">
      <c r="B121" s="121"/>
      <c r="D121" s="122" t="s">
        <v>69</v>
      </c>
      <c r="E121" s="131" t="s">
        <v>107</v>
      </c>
      <c r="F121" s="131" t="s">
        <v>108</v>
      </c>
      <c r="J121" s="132">
        <f>BK121</f>
        <v>0</v>
      </c>
      <c r="L121" s="121"/>
      <c r="M121" s="125"/>
      <c r="N121" s="126"/>
      <c r="O121" s="126"/>
      <c r="P121" s="127">
        <f>SUM(P122:P123)</f>
        <v>32.878121999999998</v>
      </c>
      <c r="Q121" s="126"/>
      <c r="R121" s="127">
        <f>SUM(R122:R123)</f>
        <v>38.276214539999998</v>
      </c>
      <c r="S121" s="126"/>
      <c r="T121" s="128">
        <f>SUM(T122:T123)</f>
        <v>0</v>
      </c>
      <c r="AR121" s="122" t="s">
        <v>75</v>
      </c>
      <c r="AT121" s="129" t="s">
        <v>69</v>
      </c>
      <c r="AU121" s="129" t="s">
        <v>75</v>
      </c>
      <c r="AY121" s="122" t="s">
        <v>106</v>
      </c>
      <c r="BK121" s="130">
        <f>SUM(BK122:BK123)</f>
        <v>0</v>
      </c>
    </row>
    <row r="122" spans="1:65" s="2" customFormat="1" ht="21.75" customHeight="1">
      <c r="A122" s="26"/>
      <c r="B122" s="133"/>
      <c r="C122" s="134" t="s">
        <v>75</v>
      </c>
      <c r="D122" s="134" t="s">
        <v>109</v>
      </c>
      <c r="E122" s="135" t="s">
        <v>110</v>
      </c>
      <c r="F122" s="136" t="s">
        <v>111</v>
      </c>
      <c r="G122" s="137" t="s">
        <v>112</v>
      </c>
      <c r="H122" s="138">
        <v>15</v>
      </c>
      <c r="I122" s="139"/>
      <c r="J122" s="139">
        <f>ROUND(I122*H122,2)</f>
        <v>0</v>
      </c>
      <c r="K122" s="140"/>
      <c r="L122" s="27"/>
      <c r="M122" s="141" t="s">
        <v>1</v>
      </c>
      <c r="N122" s="142" t="s">
        <v>35</v>
      </c>
      <c r="O122" s="143">
        <v>1.48</v>
      </c>
      <c r="P122" s="143">
        <f>O122*H122</f>
        <v>22.2</v>
      </c>
      <c r="Q122" s="143">
        <v>2.5020099999999998</v>
      </c>
      <c r="R122" s="143">
        <f>Q122*H122</f>
        <v>37.530149999999999</v>
      </c>
      <c r="S122" s="143">
        <v>0</v>
      </c>
      <c r="T122" s="144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107</v>
      </c>
      <c r="AT122" s="145" t="s">
        <v>109</v>
      </c>
      <c r="AU122" s="145" t="s">
        <v>77</v>
      </c>
      <c r="AY122" s="14" t="s">
        <v>106</v>
      </c>
      <c r="BE122" s="146">
        <f>IF(N122="základní",J122,0)</f>
        <v>0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4" t="s">
        <v>75</v>
      </c>
      <c r="BK122" s="146">
        <f>ROUND(I122*H122,2)</f>
        <v>0</v>
      </c>
      <c r="BL122" s="14" t="s">
        <v>107</v>
      </c>
      <c r="BM122" s="145" t="s">
        <v>113</v>
      </c>
    </row>
    <row r="123" spans="1:65" s="2" customFormat="1" ht="16.5" customHeight="1">
      <c r="A123" s="26"/>
      <c r="B123" s="133"/>
      <c r="C123" s="134" t="s">
        <v>77</v>
      </c>
      <c r="D123" s="134" t="s">
        <v>109</v>
      </c>
      <c r="E123" s="135" t="s">
        <v>114</v>
      </c>
      <c r="F123" s="136" t="s">
        <v>115</v>
      </c>
      <c r="G123" s="137" t="s">
        <v>116</v>
      </c>
      <c r="H123" s="138">
        <v>0.70199999999999996</v>
      </c>
      <c r="I123" s="139"/>
      <c r="J123" s="139">
        <f>ROUND(I123*H123,2)</f>
        <v>0</v>
      </c>
      <c r="K123" s="140"/>
      <c r="L123" s="27"/>
      <c r="M123" s="141" t="s">
        <v>1</v>
      </c>
      <c r="N123" s="142" t="s">
        <v>35</v>
      </c>
      <c r="O123" s="143">
        <v>15.211</v>
      </c>
      <c r="P123" s="143">
        <f>O123*H123</f>
        <v>10.678122</v>
      </c>
      <c r="Q123" s="143">
        <v>1.06277</v>
      </c>
      <c r="R123" s="143">
        <f>Q123*H123</f>
        <v>0.74606454</v>
      </c>
      <c r="S123" s="143">
        <v>0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107</v>
      </c>
      <c r="AT123" s="145" t="s">
        <v>109</v>
      </c>
      <c r="AU123" s="145" t="s">
        <v>77</v>
      </c>
      <c r="AY123" s="14" t="s">
        <v>106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4" t="s">
        <v>75</v>
      </c>
      <c r="BK123" s="146">
        <f>ROUND(I123*H123,2)</f>
        <v>0</v>
      </c>
      <c r="BL123" s="14" t="s">
        <v>107</v>
      </c>
      <c r="BM123" s="145" t="s">
        <v>117</v>
      </c>
    </row>
    <row r="124" spans="1:65" s="12" customFormat="1" ht="22.8" customHeight="1">
      <c r="B124" s="121"/>
      <c r="D124" s="122" t="s">
        <v>69</v>
      </c>
      <c r="E124" s="131" t="s">
        <v>118</v>
      </c>
      <c r="F124" s="131" t="s">
        <v>119</v>
      </c>
      <c r="J124" s="132">
        <f>BK124</f>
        <v>0</v>
      </c>
      <c r="L124" s="121"/>
      <c r="M124" s="125"/>
      <c r="N124" s="126"/>
      <c r="O124" s="126"/>
      <c r="P124" s="127">
        <f>P125</f>
        <v>31.807356000000002</v>
      </c>
      <c r="Q124" s="126"/>
      <c r="R124" s="127">
        <f>R125</f>
        <v>0</v>
      </c>
      <c r="S124" s="126"/>
      <c r="T124" s="128">
        <f>T125</f>
        <v>0</v>
      </c>
      <c r="AR124" s="122" t="s">
        <v>75</v>
      </c>
      <c r="AT124" s="129" t="s">
        <v>69</v>
      </c>
      <c r="AU124" s="129" t="s">
        <v>75</v>
      </c>
      <c r="AY124" s="122" t="s">
        <v>106</v>
      </c>
      <c r="BK124" s="130">
        <f>BK125</f>
        <v>0</v>
      </c>
    </row>
    <row r="125" spans="1:65" s="2" customFormat="1" ht="16.5" customHeight="1">
      <c r="A125" s="26"/>
      <c r="B125" s="133"/>
      <c r="C125" s="134" t="s">
        <v>120</v>
      </c>
      <c r="D125" s="134" t="s">
        <v>109</v>
      </c>
      <c r="E125" s="135" t="s">
        <v>121</v>
      </c>
      <c r="F125" s="136" t="s">
        <v>122</v>
      </c>
      <c r="G125" s="137" t="s">
        <v>116</v>
      </c>
      <c r="H125" s="138">
        <v>38.276000000000003</v>
      </c>
      <c r="I125" s="139"/>
      <c r="J125" s="139">
        <f>ROUND(I125*H125,2)</f>
        <v>0</v>
      </c>
      <c r="K125" s="140"/>
      <c r="L125" s="27"/>
      <c r="M125" s="141" t="s">
        <v>1</v>
      </c>
      <c r="N125" s="142" t="s">
        <v>35</v>
      </c>
      <c r="O125" s="143">
        <v>0.83099999999999996</v>
      </c>
      <c r="P125" s="143">
        <f>O125*H125</f>
        <v>31.807356000000002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107</v>
      </c>
      <c r="AT125" s="145" t="s">
        <v>109</v>
      </c>
      <c r="AU125" s="145" t="s">
        <v>77</v>
      </c>
      <c r="AY125" s="14" t="s">
        <v>106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4" t="s">
        <v>75</v>
      </c>
      <c r="BK125" s="146">
        <f>ROUND(I125*H125,2)</f>
        <v>0</v>
      </c>
      <c r="BL125" s="14" t="s">
        <v>107</v>
      </c>
      <c r="BM125" s="145" t="s">
        <v>123</v>
      </c>
    </row>
    <row r="126" spans="1:65" s="12" customFormat="1" ht="25.95" customHeight="1">
      <c r="B126" s="121"/>
      <c r="D126" s="122" t="s">
        <v>69</v>
      </c>
      <c r="E126" s="123" t="s">
        <v>124</v>
      </c>
      <c r="F126" s="123" t="s">
        <v>125</v>
      </c>
      <c r="J126" s="124">
        <f>BK126</f>
        <v>0</v>
      </c>
      <c r="L126" s="121"/>
      <c r="M126" s="125"/>
      <c r="N126" s="126"/>
      <c r="O126" s="126"/>
      <c r="P126" s="127">
        <f>P127+P135+P138</f>
        <v>130.75988099999998</v>
      </c>
      <c r="Q126" s="126"/>
      <c r="R126" s="127">
        <f>R127+R135+R138</f>
        <v>2.6782199999999996</v>
      </c>
      <c r="S126" s="126"/>
      <c r="T126" s="128">
        <f>T127+T135+T138</f>
        <v>0</v>
      </c>
      <c r="AR126" s="122" t="s">
        <v>77</v>
      </c>
      <c r="AT126" s="129" t="s">
        <v>69</v>
      </c>
      <c r="AU126" s="129" t="s">
        <v>70</v>
      </c>
      <c r="AY126" s="122" t="s">
        <v>106</v>
      </c>
      <c r="BK126" s="130">
        <f>BK127+BK135+BK138</f>
        <v>0</v>
      </c>
    </row>
    <row r="127" spans="1:65" s="12" customFormat="1" ht="22.8" customHeight="1">
      <c r="B127" s="121"/>
      <c r="D127" s="122" t="s">
        <v>69</v>
      </c>
      <c r="E127" s="131" t="s">
        <v>126</v>
      </c>
      <c r="F127" s="131" t="s">
        <v>127</v>
      </c>
      <c r="J127" s="132">
        <f>BK127</f>
        <v>0</v>
      </c>
      <c r="L127" s="121"/>
      <c r="M127" s="125"/>
      <c r="N127" s="126"/>
      <c r="O127" s="126"/>
      <c r="P127" s="127">
        <f>SUM(P128:P134)</f>
        <v>40.467863999999999</v>
      </c>
      <c r="Q127" s="126"/>
      <c r="R127" s="127">
        <f>SUM(R128:R134)</f>
        <v>1.4281199999999998</v>
      </c>
      <c r="S127" s="126"/>
      <c r="T127" s="128">
        <f>SUM(T128:T134)</f>
        <v>0</v>
      </c>
      <c r="AR127" s="122" t="s">
        <v>77</v>
      </c>
      <c r="AT127" s="129" t="s">
        <v>69</v>
      </c>
      <c r="AU127" s="129" t="s">
        <v>75</v>
      </c>
      <c r="AY127" s="122" t="s">
        <v>106</v>
      </c>
      <c r="BK127" s="130">
        <f>SUM(BK128:BK134)</f>
        <v>0</v>
      </c>
    </row>
    <row r="128" spans="1:65" s="2" customFormat="1" ht="24.15" customHeight="1">
      <c r="A128" s="26"/>
      <c r="B128" s="133"/>
      <c r="C128" s="134" t="s">
        <v>107</v>
      </c>
      <c r="D128" s="134" t="s">
        <v>109</v>
      </c>
      <c r="E128" s="135" t="s">
        <v>128</v>
      </c>
      <c r="F128" s="136" t="s">
        <v>129</v>
      </c>
      <c r="G128" s="137" t="s">
        <v>130</v>
      </c>
      <c r="H128" s="138">
        <v>100</v>
      </c>
      <c r="I128" s="139"/>
      <c r="J128" s="139">
        <f t="shared" ref="J128:J134" si="0">ROUND(I128*H128,2)</f>
        <v>0</v>
      </c>
      <c r="K128" s="140"/>
      <c r="L128" s="27"/>
      <c r="M128" s="141" t="s">
        <v>1</v>
      </c>
      <c r="N128" s="142" t="s">
        <v>35</v>
      </c>
      <c r="O128" s="143">
        <v>2.9000000000000001E-2</v>
      </c>
      <c r="P128" s="143">
        <f t="shared" ref="P128:P134" si="1">O128*H128</f>
        <v>2.9000000000000004</v>
      </c>
      <c r="Q128" s="143">
        <v>0</v>
      </c>
      <c r="R128" s="143">
        <f t="shared" ref="R128:R134" si="2">Q128*H128</f>
        <v>0</v>
      </c>
      <c r="S128" s="143">
        <v>0</v>
      </c>
      <c r="T128" s="144">
        <f t="shared" ref="T128:T134" si="3"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131</v>
      </c>
      <c r="AT128" s="145" t="s">
        <v>109</v>
      </c>
      <c r="AU128" s="145" t="s">
        <v>77</v>
      </c>
      <c r="AY128" s="14" t="s">
        <v>106</v>
      </c>
      <c r="BE128" s="146">
        <f t="shared" ref="BE128:BE134" si="4">IF(N128="základní",J128,0)</f>
        <v>0</v>
      </c>
      <c r="BF128" s="146">
        <f t="shared" ref="BF128:BF134" si="5">IF(N128="snížená",J128,0)</f>
        <v>0</v>
      </c>
      <c r="BG128" s="146">
        <f t="shared" ref="BG128:BG134" si="6">IF(N128="zákl. přenesená",J128,0)</f>
        <v>0</v>
      </c>
      <c r="BH128" s="146">
        <f t="shared" ref="BH128:BH134" si="7">IF(N128="sníž. přenesená",J128,0)</f>
        <v>0</v>
      </c>
      <c r="BI128" s="146">
        <f t="shared" ref="BI128:BI134" si="8">IF(N128="nulová",J128,0)</f>
        <v>0</v>
      </c>
      <c r="BJ128" s="14" t="s">
        <v>75</v>
      </c>
      <c r="BK128" s="146">
        <f t="shared" ref="BK128:BK134" si="9">ROUND(I128*H128,2)</f>
        <v>0</v>
      </c>
      <c r="BL128" s="14" t="s">
        <v>131</v>
      </c>
      <c r="BM128" s="145" t="s">
        <v>132</v>
      </c>
    </row>
    <row r="129" spans="1:65" s="2" customFormat="1" ht="16.5" customHeight="1">
      <c r="A129" s="26"/>
      <c r="B129" s="133"/>
      <c r="C129" s="147" t="s">
        <v>133</v>
      </c>
      <c r="D129" s="147" t="s">
        <v>134</v>
      </c>
      <c r="E129" s="148" t="s">
        <v>135</v>
      </c>
      <c r="F129" s="149" t="s">
        <v>136</v>
      </c>
      <c r="G129" s="150" t="s">
        <v>116</v>
      </c>
      <c r="H129" s="151">
        <v>0.04</v>
      </c>
      <c r="I129" s="152"/>
      <c r="J129" s="152">
        <f t="shared" si="0"/>
        <v>0</v>
      </c>
      <c r="K129" s="153"/>
      <c r="L129" s="154"/>
      <c r="M129" s="155" t="s">
        <v>1</v>
      </c>
      <c r="N129" s="156" t="s">
        <v>35</v>
      </c>
      <c r="O129" s="143">
        <v>0</v>
      </c>
      <c r="P129" s="143">
        <f t="shared" si="1"/>
        <v>0</v>
      </c>
      <c r="Q129" s="143">
        <v>1</v>
      </c>
      <c r="R129" s="143">
        <f t="shared" si="2"/>
        <v>0.04</v>
      </c>
      <c r="S129" s="143">
        <v>0</v>
      </c>
      <c r="T129" s="14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137</v>
      </c>
      <c r="AT129" s="145" t="s">
        <v>134</v>
      </c>
      <c r="AU129" s="145" t="s">
        <v>77</v>
      </c>
      <c r="AY129" s="14" t="s">
        <v>106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75</v>
      </c>
      <c r="BK129" s="146">
        <f t="shared" si="9"/>
        <v>0</v>
      </c>
      <c r="BL129" s="14" t="s">
        <v>131</v>
      </c>
      <c r="BM129" s="145" t="s">
        <v>138</v>
      </c>
    </row>
    <row r="130" spans="1:65" s="2" customFormat="1" ht="24.15" customHeight="1">
      <c r="A130" s="26"/>
      <c r="B130" s="133"/>
      <c r="C130" s="134" t="s">
        <v>139</v>
      </c>
      <c r="D130" s="134" t="s">
        <v>109</v>
      </c>
      <c r="E130" s="135" t="s">
        <v>140</v>
      </c>
      <c r="F130" s="136" t="s">
        <v>141</v>
      </c>
      <c r="G130" s="137" t="s">
        <v>130</v>
      </c>
      <c r="H130" s="138">
        <v>100</v>
      </c>
      <c r="I130" s="139"/>
      <c r="J130" s="139">
        <f t="shared" si="0"/>
        <v>0</v>
      </c>
      <c r="K130" s="140"/>
      <c r="L130" s="27"/>
      <c r="M130" s="141" t="s">
        <v>1</v>
      </c>
      <c r="N130" s="142" t="s">
        <v>35</v>
      </c>
      <c r="O130" s="143">
        <v>0.17899999999999999</v>
      </c>
      <c r="P130" s="143">
        <f t="shared" si="1"/>
        <v>17.899999999999999</v>
      </c>
      <c r="Q130" s="143">
        <v>8.8000000000000003E-4</v>
      </c>
      <c r="R130" s="143">
        <f t="shared" si="2"/>
        <v>8.8000000000000009E-2</v>
      </c>
      <c r="S130" s="143">
        <v>0</v>
      </c>
      <c r="T130" s="14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131</v>
      </c>
      <c r="AT130" s="145" t="s">
        <v>109</v>
      </c>
      <c r="AU130" s="145" t="s">
        <v>77</v>
      </c>
      <c r="AY130" s="14" t="s">
        <v>106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75</v>
      </c>
      <c r="BK130" s="146">
        <f t="shared" si="9"/>
        <v>0</v>
      </c>
      <c r="BL130" s="14" t="s">
        <v>131</v>
      </c>
      <c r="BM130" s="145" t="s">
        <v>142</v>
      </c>
    </row>
    <row r="131" spans="1:65" s="2" customFormat="1" ht="49.05" customHeight="1">
      <c r="A131" s="26"/>
      <c r="B131" s="133"/>
      <c r="C131" s="147" t="s">
        <v>143</v>
      </c>
      <c r="D131" s="147" t="s">
        <v>134</v>
      </c>
      <c r="E131" s="148" t="s">
        <v>144</v>
      </c>
      <c r="F131" s="149" t="s">
        <v>145</v>
      </c>
      <c r="G131" s="150" t="s">
        <v>130</v>
      </c>
      <c r="H131" s="151">
        <v>116.55</v>
      </c>
      <c r="I131" s="152"/>
      <c r="J131" s="152">
        <f t="shared" si="0"/>
        <v>0</v>
      </c>
      <c r="K131" s="153"/>
      <c r="L131" s="154"/>
      <c r="M131" s="155" t="s">
        <v>1</v>
      </c>
      <c r="N131" s="156" t="s">
        <v>35</v>
      </c>
      <c r="O131" s="143">
        <v>0</v>
      </c>
      <c r="P131" s="143">
        <f t="shared" si="1"/>
        <v>0</v>
      </c>
      <c r="Q131" s="143">
        <v>5.4000000000000003E-3</v>
      </c>
      <c r="R131" s="143">
        <f t="shared" si="2"/>
        <v>0.62936999999999999</v>
      </c>
      <c r="S131" s="143">
        <v>0</v>
      </c>
      <c r="T131" s="14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137</v>
      </c>
      <c r="AT131" s="145" t="s">
        <v>134</v>
      </c>
      <c r="AU131" s="145" t="s">
        <v>77</v>
      </c>
      <c r="AY131" s="14" t="s">
        <v>106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75</v>
      </c>
      <c r="BK131" s="146">
        <f t="shared" si="9"/>
        <v>0</v>
      </c>
      <c r="BL131" s="14" t="s">
        <v>131</v>
      </c>
      <c r="BM131" s="145" t="s">
        <v>146</v>
      </c>
    </row>
    <row r="132" spans="1:65" s="2" customFormat="1" ht="24.15" customHeight="1">
      <c r="A132" s="26"/>
      <c r="B132" s="133"/>
      <c r="C132" s="134" t="s">
        <v>147</v>
      </c>
      <c r="D132" s="134" t="s">
        <v>109</v>
      </c>
      <c r="E132" s="135" t="s">
        <v>140</v>
      </c>
      <c r="F132" s="136" t="s">
        <v>141</v>
      </c>
      <c r="G132" s="137" t="s">
        <v>130</v>
      </c>
      <c r="H132" s="138">
        <v>100</v>
      </c>
      <c r="I132" s="139"/>
      <c r="J132" s="139">
        <f t="shared" si="0"/>
        <v>0</v>
      </c>
      <c r="K132" s="140"/>
      <c r="L132" s="27"/>
      <c r="M132" s="141" t="s">
        <v>1</v>
      </c>
      <c r="N132" s="142" t="s">
        <v>35</v>
      </c>
      <c r="O132" s="143">
        <v>0.17899999999999999</v>
      </c>
      <c r="P132" s="143">
        <f t="shared" si="1"/>
        <v>17.899999999999999</v>
      </c>
      <c r="Q132" s="143">
        <v>8.8000000000000003E-4</v>
      </c>
      <c r="R132" s="143">
        <f t="shared" si="2"/>
        <v>8.8000000000000009E-2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131</v>
      </c>
      <c r="AT132" s="145" t="s">
        <v>109</v>
      </c>
      <c r="AU132" s="145" t="s">
        <v>77</v>
      </c>
      <c r="AY132" s="14" t="s">
        <v>106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75</v>
      </c>
      <c r="BK132" s="146">
        <f t="shared" si="9"/>
        <v>0</v>
      </c>
      <c r="BL132" s="14" t="s">
        <v>131</v>
      </c>
      <c r="BM132" s="145" t="s">
        <v>148</v>
      </c>
    </row>
    <row r="133" spans="1:65" s="2" customFormat="1" ht="44.25" customHeight="1">
      <c r="A133" s="26"/>
      <c r="B133" s="133"/>
      <c r="C133" s="147" t="s">
        <v>149</v>
      </c>
      <c r="D133" s="147" t="s">
        <v>134</v>
      </c>
      <c r="E133" s="148" t="s">
        <v>150</v>
      </c>
      <c r="F133" s="149" t="s">
        <v>151</v>
      </c>
      <c r="G133" s="150" t="s">
        <v>130</v>
      </c>
      <c r="H133" s="151">
        <v>116.55</v>
      </c>
      <c r="I133" s="152"/>
      <c r="J133" s="152">
        <f t="shared" si="0"/>
        <v>0</v>
      </c>
      <c r="K133" s="153"/>
      <c r="L133" s="154"/>
      <c r="M133" s="155" t="s">
        <v>1</v>
      </c>
      <c r="N133" s="156" t="s">
        <v>35</v>
      </c>
      <c r="O133" s="143">
        <v>0</v>
      </c>
      <c r="P133" s="143">
        <f t="shared" si="1"/>
        <v>0</v>
      </c>
      <c r="Q133" s="143">
        <v>5.0000000000000001E-3</v>
      </c>
      <c r="R133" s="143">
        <f t="shared" si="2"/>
        <v>0.58274999999999999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137</v>
      </c>
      <c r="AT133" s="145" t="s">
        <v>134</v>
      </c>
      <c r="AU133" s="145" t="s">
        <v>77</v>
      </c>
      <c r="AY133" s="14" t="s">
        <v>106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75</v>
      </c>
      <c r="BK133" s="146">
        <f t="shared" si="9"/>
        <v>0</v>
      </c>
      <c r="BL133" s="14" t="s">
        <v>131</v>
      </c>
      <c r="BM133" s="145" t="s">
        <v>152</v>
      </c>
    </row>
    <row r="134" spans="1:65" s="2" customFormat="1" ht="24.15" customHeight="1">
      <c r="A134" s="26"/>
      <c r="B134" s="133"/>
      <c r="C134" s="134" t="s">
        <v>153</v>
      </c>
      <c r="D134" s="134" t="s">
        <v>109</v>
      </c>
      <c r="E134" s="135" t="s">
        <v>154</v>
      </c>
      <c r="F134" s="136" t="s">
        <v>155</v>
      </c>
      <c r="G134" s="137" t="s">
        <v>116</v>
      </c>
      <c r="H134" s="138">
        <v>1.4279999999999999</v>
      </c>
      <c r="I134" s="139"/>
      <c r="J134" s="139">
        <f t="shared" si="0"/>
        <v>0</v>
      </c>
      <c r="K134" s="140"/>
      <c r="L134" s="27"/>
      <c r="M134" s="141" t="s">
        <v>1</v>
      </c>
      <c r="N134" s="142" t="s">
        <v>35</v>
      </c>
      <c r="O134" s="143">
        <v>1.238</v>
      </c>
      <c r="P134" s="143">
        <f t="shared" si="1"/>
        <v>1.7678639999999999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131</v>
      </c>
      <c r="AT134" s="145" t="s">
        <v>109</v>
      </c>
      <c r="AU134" s="145" t="s">
        <v>77</v>
      </c>
      <c r="AY134" s="14" t="s">
        <v>106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75</v>
      </c>
      <c r="BK134" s="146">
        <f t="shared" si="9"/>
        <v>0</v>
      </c>
      <c r="BL134" s="14" t="s">
        <v>131</v>
      </c>
      <c r="BM134" s="145" t="s">
        <v>156</v>
      </c>
    </row>
    <row r="135" spans="1:65" s="12" customFormat="1" ht="22.8" customHeight="1">
      <c r="B135" s="121"/>
      <c r="D135" s="122" t="s">
        <v>69</v>
      </c>
      <c r="E135" s="131" t="s">
        <v>157</v>
      </c>
      <c r="F135" s="131" t="s">
        <v>158</v>
      </c>
      <c r="J135" s="132">
        <f>BK135</f>
        <v>0</v>
      </c>
      <c r="L135" s="121"/>
      <c r="M135" s="125"/>
      <c r="N135" s="126"/>
      <c r="O135" s="126"/>
      <c r="P135" s="127">
        <f>SUM(P136:P137)</f>
        <v>34.908457999999996</v>
      </c>
      <c r="Q135" s="126"/>
      <c r="R135" s="127">
        <f>SUM(R136:R137)</f>
        <v>0.23359999999999997</v>
      </c>
      <c r="S135" s="126"/>
      <c r="T135" s="128">
        <f>SUM(T136:T137)</f>
        <v>0</v>
      </c>
      <c r="AR135" s="122" t="s">
        <v>77</v>
      </c>
      <c r="AT135" s="129" t="s">
        <v>69</v>
      </c>
      <c r="AU135" s="129" t="s">
        <v>75</v>
      </c>
      <c r="AY135" s="122" t="s">
        <v>106</v>
      </c>
      <c r="BK135" s="130">
        <f>SUM(BK136:BK137)</f>
        <v>0</v>
      </c>
    </row>
    <row r="136" spans="1:65" s="2" customFormat="1" ht="33" customHeight="1">
      <c r="A136" s="26"/>
      <c r="B136" s="133"/>
      <c r="C136" s="134" t="s">
        <v>159</v>
      </c>
      <c r="D136" s="134" t="s">
        <v>109</v>
      </c>
      <c r="E136" s="135" t="s">
        <v>160</v>
      </c>
      <c r="F136" s="136" t="s">
        <v>161</v>
      </c>
      <c r="G136" s="137" t="s">
        <v>162</v>
      </c>
      <c r="H136" s="138">
        <v>40</v>
      </c>
      <c r="I136" s="139"/>
      <c r="J136" s="139">
        <f>ROUND(I136*H136,2)</f>
        <v>0</v>
      </c>
      <c r="K136" s="140"/>
      <c r="L136" s="27"/>
      <c r="M136" s="141" t="s">
        <v>1</v>
      </c>
      <c r="N136" s="142" t="s">
        <v>35</v>
      </c>
      <c r="O136" s="143">
        <v>0.84499999999999997</v>
      </c>
      <c r="P136" s="143">
        <f>O136*H136</f>
        <v>33.799999999999997</v>
      </c>
      <c r="Q136" s="143">
        <v>5.8399999999999997E-3</v>
      </c>
      <c r="R136" s="143">
        <f>Q136*H136</f>
        <v>0.23359999999999997</v>
      </c>
      <c r="S136" s="143">
        <v>0</v>
      </c>
      <c r="T136" s="144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131</v>
      </c>
      <c r="AT136" s="145" t="s">
        <v>109</v>
      </c>
      <c r="AU136" s="145" t="s">
        <v>77</v>
      </c>
      <c r="AY136" s="14" t="s">
        <v>106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4" t="s">
        <v>75</v>
      </c>
      <c r="BK136" s="146">
        <f>ROUND(I136*H136,2)</f>
        <v>0</v>
      </c>
      <c r="BL136" s="14" t="s">
        <v>131</v>
      </c>
      <c r="BM136" s="145" t="s">
        <v>163</v>
      </c>
    </row>
    <row r="137" spans="1:65" s="2" customFormat="1" ht="24.15" customHeight="1">
      <c r="A137" s="26"/>
      <c r="B137" s="133"/>
      <c r="C137" s="134" t="s">
        <v>164</v>
      </c>
      <c r="D137" s="134" t="s">
        <v>109</v>
      </c>
      <c r="E137" s="135" t="s">
        <v>165</v>
      </c>
      <c r="F137" s="136" t="s">
        <v>166</v>
      </c>
      <c r="G137" s="137" t="s">
        <v>116</v>
      </c>
      <c r="H137" s="138">
        <v>0.23400000000000001</v>
      </c>
      <c r="I137" s="139"/>
      <c r="J137" s="139">
        <f>ROUND(I137*H137,2)</f>
        <v>0</v>
      </c>
      <c r="K137" s="140"/>
      <c r="L137" s="27"/>
      <c r="M137" s="141" t="s">
        <v>1</v>
      </c>
      <c r="N137" s="142" t="s">
        <v>35</v>
      </c>
      <c r="O137" s="143">
        <v>4.7370000000000001</v>
      </c>
      <c r="P137" s="143">
        <f>O137*H137</f>
        <v>1.1084580000000002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131</v>
      </c>
      <c r="AT137" s="145" t="s">
        <v>109</v>
      </c>
      <c r="AU137" s="145" t="s">
        <v>77</v>
      </c>
      <c r="AY137" s="14" t="s">
        <v>106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4" t="s">
        <v>75</v>
      </c>
      <c r="BK137" s="146">
        <f>ROUND(I137*H137,2)</f>
        <v>0</v>
      </c>
      <c r="BL137" s="14" t="s">
        <v>131</v>
      </c>
      <c r="BM137" s="145" t="s">
        <v>167</v>
      </c>
    </row>
    <row r="138" spans="1:65" s="12" customFormat="1" ht="22.8" customHeight="1">
      <c r="B138" s="121"/>
      <c r="D138" s="122" t="s">
        <v>69</v>
      </c>
      <c r="E138" s="131" t="s">
        <v>168</v>
      </c>
      <c r="F138" s="131" t="s">
        <v>169</v>
      </c>
      <c r="J138" s="132">
        <f>BK138</f>
        <v>0</v>
      </c>
      <c r="L138" s="121"/>
      <c r="M138" s="125"/>
      <c r="N138" s="126"/>
      <c r="O138" s="126"/>
      <c r="P138" s="127">
        <f>SUM(P139:P141)</f>
        <v>55.383558999999998</v>
      </c>
      <c r="Q138" s="126"/>
      <c r="R138" s="127">
        <f>SUM(R139:R141)</f>
        <v>1.0165</v>
      </c>
      <c r="S138" s="126"/>
      <c r="T138" s="128">
        <f>SUM(T139:T141)</f>
        <v>0</v>
      </c>
      <c r="AR138" s="122" t="s">
        <v>77</v>
      </c>
      <c r="AT138" s="129" t="s">
        <v>69</v>
      </c>
      <c r="AU138" s="129" t="s">
        <v>75</v>
      </c>
      <c r="AY138" s="122" t="s">
        <v>106</v>
      </c>
      <c r="BK138" s="130">
        <f>SUM(BK139:BK141)</f>
        <v>0</v>
      </c>
    </row>
    <row r="139" spans="1:65" s="2" customFormat="1" ht="16.5" customHeight="1">
      <c r="A139" s="26"/>
      <c r="B139" s="133"/>
      <c r="C139" s="134" t="s">
        <v>170</v>
      </c>
      <c r="D139" s="134" t="s">
        <v>109</v>
      </c>
      <c r="E139" s="135" t="s">
        <v>171</v>
      </c>
      <c r="F139" s="136" t="s">
        <v>172</v>
      </c>
      <c r="G139" s="137" t="s">
        <v>130</v>
      </c>
      <c r="H139" s="138">
        <v>100</v>
      </c>
      <c r="I139" s="139"/>
      <c r="J139" s="139">
        <f>ROUND(I139*H139,2)</f>
        <v>0</v>
      </c>
      <c r="K139" s="140"/>
      <c r="L139" s="27"/>
      <c r="M139" s="141" t="s">
        <v>1</v>
      </c>
      <c r="N139" s="142" t="s">
        <v>35</v>
      </c>
      <c r="O139" s="143">
        <v>0.52</v>
      </c>
      <c r="P139" s="143">
        <f>O139*H139</f>
        <v>52</v>
      </c>
      <c r="Q139" s="143">
        <v>1E-4</v>
      </c>
      <c r="R139" s="143">
        <f>Q139*H139</f>
        <v>0.01</v>
      </c>
      <c r="S139" s="143">
        <v>0</v>
      </c>
      <c r="T139" s="14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131</v>
      </c>
      <c r="AT139" s="145" t="s">
        <v>109</v>
      </c>
      <c r="AU139" s="145" t="s">
        <v>77</v>
      </c>
      <c r="AY139" s="14" t="s">
        <v>106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4" t="s">
        <v>75</v>
      </c>
      <c r="BK139" s="146">
        <f>ROUND(I139*H139,2)</f>
        <v>0</v>
      </c>
      <c r="BL139" s="14" t="s">
        <v>131</v>
      </c>
      <c r="BM139" s="145" t="s">
        <v>173</v>
      </c>
    </row>
    <row r="140" spans="1:65" s="2" customFormat="1" ht="16.5" customHeight="1">
      <c r="A140" s="26"/>
      <c r="B140" s="133"/>
      <c r="C140" s="147" t="s">
        <v>174</v>
      </c>
      <c r="D140" s="147" t="s">
        <v>134</v>
      </c>
      <c r="E140" s="148" t="s">
        <v>175</v>
      </c>
      <c r="F140" s="149" t="s">
        <v>176</v>
      </c>
      <c r="G140" s="150" t="s">
        <v>130</v>
      </c>
      <c r="H140" s="151">
        <v>110</v>
      </c>
      <c r="I140" s="152"/>
      <c r="J140" s="152">
        <f>ROUND(I140*H140,2)</f>
        <v>0</v>
      </c>
      <c r="K140" s="153"/>
      <c r="L140" s="154"/>
      <c r="M140" s="155" t="s">
        <v>1</v>
      </c>
      <c r="N140" s="156" t="s">
        <v>35</v>
      </c>
      <c r="O140" s="143">
        <v>0</v>
      </c>
      <c r="P140" s="143">
        <f>O140*H140</f>
        <v>0</v>
      </c>
      <c r="Q140" s="143">
        <v>9.1500000000000001E-3</v>
      </c>
      <c r="R140" s="143">
        <f>Q140*H140</f>
        <v>1.0065</v>
      </c>
      <c r="S140" s="143">
        <v>0</v>
      </c>
      <c r="T140" s="14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137</v>
      </c>
      <c r="AT140" s="145" t="s">
        <v>134</v>
      </c>
      <c r="AU140" s="145" t="s">
        <v>77</v>
      </c>
      <c r="AY140" s="14" t="s">
        <v>106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4" t="s">
        <v>75</v>
      </c>
      <c r="BK140" s="146">
        <f>ROUND(I140*H140,2)</f>
        <v>0</v>
      </c>
      <c r="BL140" s="14" t="s">
        <v>131</v>
      </c>
      <c r="BM140" s="145" t="s">
        <v>177</v>
      </c>
    </row>
    <row r="141" spans="1:65" s="2" customFormat="1" ht="24.15" customHeight="1">
      <c r="A141" s="26"/>
      <c r="B141" s="133"/>
      <c r="C141" s="134" t="s">
        <v>8</v>
      </c>
      <c r="D141" s="134" t="s">
        <v>109</v>
      </c>
      <c r="E141" s="135" t="s">
        <v>178</v>
      </c>
      <c r="F141" s="136" t="s">
        <v>179</v>
      </c>
      <c r="G141" s="137" t="s">
        <v>116</v>
      </c>
      <c r="H141" s="138">
        <v>1.0169999999999999</v>
      </c>
      <c r="I141" s="139"/>
      <c r="J141" s="139">
        <f>ROUND(I141*H141,2)</f>
        <v>0</v>
      </c>
      <c r="K141" s="140"/>
      <c r="L141" s="27"/>
      <c r="M141" s="157" t="s">
        <v>1</v>
      </c>
      <c r="N141" s="158" t="s">
        <v>35</v>
      </c>
      <c r="O141" s="159">
        <v>3.327</v>
      </c>
      <c r="P141" s="159">
        <f>O141*H141</f>
        <v>3.3835589999999995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131</v>
      </c>
      <c r="AT141" s="145" t="s">
        <v>109</v>
      </c>
      <c r="AU141" s="145" t="s">
        <v>77</v>
      </c>
      <c r="AY141" s="14" t="s">
        <v>106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4" t="s">
        <v>75</v>
      </c>
      <c r="BK141" s="146">
        <f>ROUND(I141*H141,2)</f>
        <v>0</v>
      </c>
      <c r="BL141" s="14" t="s">
        <v>131</v>
      </c>
      <c r="BM141" s="145" t="s">
        <v>180</v>
      </c>
    </row>
    <row r="142" spans="1:65" s="2" customFormat="1" ht="6.9" customHeight="1">
      <c r="A142" s="26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</sheetData>
  <autoFilter ref="C118:K141"/>
  <mergeCells count="6">
    <mergeCell ref="E111:H111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STR1 - skladba1</vt:lpstr>
      <vt:lpstr>'Rekapitulace stavby'!Názvy_tisku</vt:lpstr>
      <vt:lpstr>'STR1 - skladba1'!Názvy_tisku</vt:lpstr>
      <vt:lpstr>'Rekapitulace stavby'!Oblast_tisku</vt:lpstr>
      <vt:lpstr>'STR1 - skladba1'!Oblast_tisku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LAPTOP-V6F5C2G1\Radka</dc:creator>
  <cp:lastModifiedBy>krain</cp:lastModifiedBy>
  <dcterms:created xsi:type="dcterms:W3CDTF">2023-07-28T01:11:45Z</dcterms:created>
  <dcterms:modified xsi:type="dcterms:W3CDTF">2023-07-28T07:58:48Z</dcterms:modified>
</cp:coreProperties>
</file>